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showInkAnnotation="0"/>
  <mc:AlternateContent xmlns:mc="http://schemas.openxmlformats.org/markup-compatibility/2006">
    <mc:Choice Requires="x15">
      <x15ac:absPath xmlns:x15ac="http://schemas.microsoft.com/office/spreadsheetml/2010/11/ac" url="/Users/niamh.jarvis/Desktop/"/>
    </mc:Choice>
  </mc:AlternateContent>
  <xr:revisionPtr revIDLastSave="0" documentId="8_{44ECDADE-A5B1-924A-88AC-01B5E59A2121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Fee Calculation 2025" sheetId="8" r:id="rId1"/>
    <sheet name="data list" sheetId="9" state="hidden" r:id="rId2"/>
  </sheets>
  <definedNames>
    <definedName name="_xlnm.Print_Area" localSheetId="0">'Fee Calculation 2025'!$A$1:$G$56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8" l="1"/>
  <c r="E36" i="8"/>
  <c r="E35" i="8"/>
  <c r="E34" i="8"/>
  <c r="E33" i="8"/>
  <c r="L5" i="9" a="1"/>
  <c r="L5" i="9" s="1"/>
  <c r="E39" i="8" l="1"/>
  <c r="G39" i="8" s="1"/>
  <c r="E38" i="8"/>
  <c r="E25" i="8"/>
  <c r="G25" i="8" s="1"/>
  <c r="D23" i="8"/>
  <c r="D21" i="8"/>
  <c r="E16" i="8"/>
  <c r="E17" i="8"/>
  <c r="E21" i="8" l="1"/>
  <c r="G21" i="8" s="1"/>
  <c r="G16" i="8"/>
  <c r="E18" i="8"/>
  <c r="G18" i="8" s="1"/>
  <c r="E19" i="8"/>
  <c r="G19" i="8" s="1"/>
  <c r="E23" i="8"/>
  <c r="G23" i="8" s="1"/>
  <c r="E28" i="8"/>
  <c r="G28" i="8" s="1"/>
  <c r="E32" i="8"/>
  <c r="G32" i="8" s="1"/>
  <c r="G33" i="8"/>
  <c r="G34" i="8"/>
  <c r="G35" i="8"/>
  <c r="G36" i="8"/>
  <c r="G37" i="8"/>
  <c r="G38" i="8"/>
  <c r="G44" i="8"/>
  <c r="G45" i="8"/>
  <c r="G46" i="8"/>
  <c r="E41" i="8" l="1"/>
  <c r="L4" i="9" a="1"/>
  <c r="L4" i="9" s="1"/>
  <c r="L3" i="9" a="1"/>
  <c r="L3" i="9" s="1"/>
  <c r="G17" i="8" s="1"/>
  <c r="G41" i="8" s="1"/>
  <c r="G48" i="8" s="1"/>
  <c r="L2" i="9" a="1"/>
  <c r="L1" i="9" a="1"/>
  <c r="L1" i="9" s="1"/>
  <c r="E48" i="8" l="1"/>
  <c r="E51" i="8" s="1"/>
  <c r="F51" i="8" s="1"/>
  <c r="L2" i="9"/>
  <c r="E52" i="8" l="1"/>
  <c r="F52" i="8" s="1"/>
  <c r="E54" i="8"/>
  <c r="F54" i="8" s="1"/>
  <c r="E53" i="8"/>
  <c r="F5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<sst xmlns="http://schemas.openxmlformats.org/spreadsheetml/2006/main" count="86" uniqueCount="69">
  <si>
    <r>
      <t xml:space="preserve">Enter relevant data in the </t>
    </r>
    <r>
      <rPr>
        <b/>
        <i/>
        <sz val="12"/>
        <color indexed="8"/>
        <rFont val="Arial"/>
        <family val="2"/>
      </rPr>
      <t>blue</t>
    </r>
    <r>
      <rPr>
        <b/>
        <i/>
        <sz val="12"/>
        <rFont val="Arial"/>
        <family val="2"/>
      </rPr>
      <t xml:space="preserve"> sections ONLY.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If using the Direct Debit or Credit Card regular payment method, please print &amp;/or scan your authority payment form and this worksheet to the Finance Officer </t>
    </r>
    <r>
      <rPr>
        <sz val="12"/>
        <color theme="1"/>
        <rFont val="Arial"/>
        <family val="2"/>
      </rPr>
      <t>at</t>
    </r>
    <r>
      <rPr>
        <sz val="12"/>
        <color rgb="FF0070C0"/>
        <rFont val="Arial"/>
        <family val="2"/>
      </rPr>
      <t xml:space="preserve"> Finance@marymount.qld.edu.a</t>
    </r>
    <r>
      <rPr>
        <sz val="12"/>
        <rFont val="Arial"/>
        <family val="2"/>
      </rPr>
      <t>u for processing.</t>
    </r>
  </si>
  <si>
    <t xml:space="preserve">
</t>
  </si>
  <si>
    <t>Family Details</t>
  </si>
  <si>
    <t>Student Names</t>
  </si>
  <si>
    <t xml:space="preserve">No of Children </t>
  </si>
  <si>
    <t>Year Level</t>
  </si>
  <si>
    <t>Fee %</t>
  </si>
  <si>
    <t>1st</t>
  </si>
  <si>
    <t>2nd</t>
  </si>
  <si>
    <t>3rd</t>
  </si>
  <si>
    <t>4th</t>
  </si>
  <si>
    <t>Family with siblings at Marymount Primary    (Yes / No)</t>
  </si>
  <si>
    <t>No</t>
  </si>
  <si>
    <t>Fee Category</t>
  </si>
  <si>
    <t>Description</t>
  </si>
  <si>
    <t>Fee Schedule</t>
  </si>
  <si>
    <t xml:space="preserve">Number </t>
  </si>
  <si>
    <t>Annual Fee</t>
  </si>
  <si>
    <t>Billing Amount                                                                                                                                                                                                                                                               that appears on your statement each Term</t>
  </si>
  <si>
    <t>Tuition Fees</t>
  </si>
  <si>
    <t xml:space="preserve">  1st Child</t>
  </si>
  <si>
    <t>Compulsory</t>
  </si>
  <si>
    <t xml:space="preserve">  2nd Child</t>
  </si>
  <si>
    <t xml:space="preserve">  3rd Child</t>
  </si>
  <si>
    <t xml:space="preserve">  4th Child</t>
  </si>
  <si>
    <t>Capital Levy</t>
  </si>
  <si>
    <t xml:space="preserve">per Family - Compulsory  </t>
  </si>
  <si>
    <t>P&amp;F Levy</t>
  </si>
  <si>
    <t>Student Resource Levy</t>
  </si>
  <si>
    <t>per student - Compulsory</t>
  </si>
  <si>
    <t>Technology Levy</t>
  </si>
  <si>
    <t>Other Charges</t>
  </si>
  <si>
    <t>Marine Science &amp; Aquatic Practices</t>
  </si>
  <si>
    <t>Yr11/Yr12 electives</t>
  </si>
  <si>
    <t>Cert III Dance</t>
  </si>
  <si>
    <t>Cert III Hospitality</t>
  </si>
  <si>
    <t>Cert III Business</t>
  </si>
  <si>
    <t>Adjust Credit or Debit Balance from previous year</t>
  </si>
  <si>
    <t>Put in actual amount</t>
  </si>
  <si>
    <t>Adjustments</t>
  </si>
  <si>
    <t>*  Deduct Credit Balance Brought Forward from previous year </t>
  </si>
  <si>
    <t>*  Add Debit Balance Brought Forward from previous year (amount still owing)</t>
  </si>
  <si>
    <t xml:space="preserve">                                  ANNUAL TOTAL including ADJUSTMENTS</t>
  </si>
  <si>
    <t>Payment Schedule</t>
  </si>
  <si>
    <t>÷ 40 pmts</t>
  </si>
  <si>
    <t>Direct Debit &amp; BPOINT Forms available online</t>
  </si>
  <si>
    <t>÷ 20 pmts</t>
  </si>
  <si>
    <t>Use the LINK below to work out your fee dates</t>
  </si>
  <si>
    <t>÷ 10 pmts</t>
  </si>
  <si>
    <t>÷   4 pmts</t>
  </si>
  <si>
    <t>bpoint form (Authority for recurrent payment by credit card)</t>
  </si>
  <si>
    <t>Bpoint form</t>
  </si>
  <si>
    <t>Direct Debit request (Authority for recurrent payment by direct debit)</t>
  </si>
  <si>
    <t>DD form</t>
  </si>
  <si>
    <t>Year 12</t>
  </si>
  <si>
    <t>Yes</t>
  </si>
  <si>
    <t>Year 7</t>
  </si>
  <si>
    <t>Year 11</t>
  </si>
  <si>
    <t>Year 8</t>
  </si>
  <si>
    <t>Year 10</t>
  </si>
  <si>
    <t>Year 9</t>
  </si>
  <si>
    <t>discount</t>
  </si>
  <si>
    <t xml:space="preserve">         2025 - FEE CALCULATION WORKSHEET  PLEASE COMPLETE BLUE TABS ONLY</t>
  </si>
  <si>
    <t>Cert III IPT</t>
  </si>
  <si>
    <t>                                           TOTAL FOR 2025</t>
  </si>
  <si>
    <r>
      <t xml:space="preserve">  Payment Frequency - per </t>
    </r>
    <r>
      <rPr>
        <b/>
        <sz val="10"/>
        <rFont val="Arial"/>
        <family val="2"/>
      </rPr>
      <t>Fortnight</t>
    </r>
    <r>
      <rPr>
        <sz val="10"/>
        <rFont val="Arial"/>
        <family val="2"/>
      </rPr>
      <t xml:space="preserve">         e.g.    (31st January to 24th October)</t>
    </r>
  </si>
  <si>
    <r>
      <t xml:space="preserve">  Payment Frequency - per </t>
    </r>
    <r>
      <rPr>
        <b/>
        <sz val="10"/>
        <rFont val="Arial"/>
        <family val="2"/>
      </rPr>
      <t>Quarter</t>
    </r>
    <r>
      <rPr>
        <sz val="10"/>
        <rFont val="Arial"/>
        <family val="2"/>
      </rPr>
      <t xml:space="preserve">           e.g.    (31st January, 30th April, 31st July, 31st October)</t>
    </r>
  </si>
  <si>
    <r>
      <t xml:space="preserve">  Payment Frequency - per </t>
    </r>
    <r>
      <rPr>
        <b/>
        <sz val="10"/>
        <rFont val="Arial"/>
        <family val="2"/>
      </rPr>
      <t>Month</t>
    </r>
    <r>
      <rPr>
        <sz val="10"/>
        <rFont val="Arial"/>
        <family val="2"/>
      </rPr>
      <t xml:space="preserve">              e.g.    (31st January to 31st October)</t>
    </r>
  </si>
  <si>
    <r>
      <t xml:space="preserve">  Payment Frequency - per </t>
    </r>
    <r>
      <rPr>
        <b/>
        <sz val="10"/>
        <rFont val="Arial"/>
        <family val="2"/>
      </rPr>
      <t>Week</t>
    </r>
    <r>
      <rPr>
        <sz val="10"/>
        <rFont val="Arial"/>
        <family val="2"/>
      </rPr>
      <t xml:space="preserve">                e.g.   (31st January to 31st October)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</si>
</sst>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#,##0.00"/>
    <numFmt numFmtId="166" formatCode="_-[$$-409]* #,##0.00_ ;_-[$$-409]* \-#,##0.00\ ;_-[$$-409]* &quot;-&quot;??_ ;_-@_ "/>
    <numFmt numFmtId="167" formatCode="_-* #,##0_-;\-* #,##0_-;_-* &quot;-&quot;??_-;_-@_-"/>
  </numFmts>
  <fonts count="22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2"/>
      <color rgb="FFFF0000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theme="0" tint="-4.9989318521683403E-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rgb="FF505050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1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51">
    <xf numFmtId="0" fontId="0" fillId="0" borderId="0" xfId="0"/>
    <xf numFmtId="1" fontId="6" fillId="7" borderId="9" xfId="0" applyNumberFormat="1" applyFont="1" applyFill="1" applyBorder="1" applyAlignment="1" applyProtection="1">
      <alignment horizontal="center" vertical="top"/>
      <protection locked="0"/>
    </xf>
    <xf numFmtId="1" fontId="6" fillId="7" borderId="8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4" fillId="7" borderId="39" xfId="0" applyFont="1" applyFill="1" applyBorder="1" applyAlignment="1" applyProtection="1">
      <alignment horizontal="center" vertical="center"/>
      <protection locked="0"/>
    </xf>
    <xf numFmtId="166" fontId="10" fillId="7" borderId="40" xfId="1" applyNumberFormat="1" applyFont="1" applyFill="1" applyBorder="1" applyProtection="1">
      <protection locked="0"/>
    </xf>
    <xf numFmtId="9" fontId="4" fillId="7" borderId="9" xfId="2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9" fontId="0" fillId="0" borderId="0" xfId="2" applyFont="1"/>
    <xf numFmtId="167" fontId="0" fillId="0" borderId="0" xfId="3" applyNumberFormat="1" applyFont="1"/>
    <xf numFmtId="0" fontId="4" fillId="7" borderId="9" xfId="0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Alignment="1" applyProtection="1">
      <alignment horizontal="center"/>
    </xf>
    <xf numFmtId="44" fontId="4" fillId="2" borderId="0" xfId="1" applyFont="1" applyFill="1" applyProtection="1"/>
    <xf numFmtId="44" fontId="2" fillId="3" borderId="14" xfId="1" applyFont="1" applyFill="1" applyBorder="1" applyAlignment="1" applyProtection="1">
      <alignment horizontal="center" vertical="center"/>
    </xf>
    <xf numFmtId="165" fontId="2" fillId="3" borderId="4" xfId="1" applyNumberFormat="1" applyFont="1" applyFill="1" applyBorder="1" applyAlignment="1" applyProtection="1">
      <alignment horizontal="center" vertical="center"/>
    </xf>
    <xf numFmtId="165" fontId="2" fillId="2" borderId="0" xfId="1" applyNumberFormat="1" applyFont="1" applyFill="1" applyBorder="1" applyAlignment="1" applyProtection="1">
      <alignment horizontal="center" vertical="center"/>
    </xf>
    <xf numFmtId="0" fontId="4" fillId="0" borderId="0" xfId="0" applyFont="1"/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1" fontId="6" fillId="2" borderId="11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1" fontId="6" fillId="2" borderId="28" xfId="0" applyNumberFormat="1" applyFont="1" applyFill="1" applyBorder="1" applyAlignment="1">
      <alignment horizontal="center" vertical="top"/>
    </xf>
    <xf numFmtId="1" fontId="6" fillId="2" borderId="0" xfId="0" applyNumberFormat="1" applyFont="1" applyFill="1" applyAlignment="1">
      <alignment horizontal="center" vertical="top"/>
    </xf>
    <xf numFmtId="1" fontId="6" fillId="0" borderId="16" xfId="0" applyNumberFormat="1" applyFont="1" applyBorder="1" applyAlignment="1">
      <alignment horizontal="center" vertical="top"/>
    </xf>
    <xf numFmtId="0" fontId="6" fillId="0" borderId="16" xfId="0" applyFont="1" applyBorder="1" applyAlignment="1">
      <alignment horizontal="center"/>
    </xf>
    <xf numFmtId="0" fontId="4" fillId="0" borderId="16" xfId="0" applyFont="1" applyBorder="1"/>
    <xf numFmtId="0" fontId="4" fillId="0" borderId="2" xfId="0" applyFont="1" applyBorder="1"/>
    <xf numFmtId="4" fontId="6" fillId="0" borderId="4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horizontal="center" wrapText="1"/>
    </xf>
    <xf numFmtId="4" fontId="6" fillId="0" borderId="5" xfId="0" applyNumberFormat="1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/>
    <xf numFmtId="165" fontId="4" fillId="0" borderId="5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/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42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5" fontId="4" fillId="0" borderId="43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165" fontId="4" fillId="0" borderId="4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165" fontId="14" fillId="2" borderId="18" xfId="0" applyNumberFormat="1" applyFont="1" applyFill="1" applyBorder="1" applyAlignment="1">
      <alignment horizontal="center" wrapText="1"/>
    </xf>
    <xf numFmtId="165" fontId="6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4" fillId="5" borderId="21" xfId="0" applyFont="1" applyFill="1" applyBorder="1" applyAlignment="1">
      <alignment horizontal="left"/>
    </xf>
    <xf numFmtId="165" fontId="6" fillId="2" borderId="1" xfId="0" applyNumberFormat="1" applyFont="1" applyFill="1" applyBorder="1" applyAlignment="1">
      <alignment horizontal="center"/>
    </xf>
    <xf numFmtId="0" fontId="4" fillId="0" borderId="6" xfId="0" applyFont="1" applyBorder="1"/>
    <xf numFmtId="0" fontId="5" fillId="5" borderId="0" xfId="0" applyFont="1" applyFill="1"/>
    <xf numFmtId="0" fontId="4" fillId="5" borderId="0" xfId="0" applyFont="1" applyFill="1"/>
    <xf numFmtId="0" fontId="4" fillId="5" borderId="21" xfId="0" applyFont="1" applyFill="1" applyBorder="1" applyAlignment="1">
      <alignment horizontal="center"/>
    </xf>
    <xf numFmtId="0" fontId="4" fillId="0" borderId="7" xfId="0" applyFont="1" applyBorder="1"/>
    <xf numFmtId="0" fontId="5" fillId="5" borderId="22" xfId="0" applyFont="1" applyFill="1" applyBorder="1"/>
    <xf numFmtId="0" fontId="4" fillId="5" borderId="22" xfId="0" applyFont="1" applyFill="1" applyBorder="1"/>
    <xf numFmtId="0" fontId="4" fillId="5" borderId="23" xfId="0" applyFont="1" applyFill="1" applyBorder="1"/>
    <xf numFmtId="0" fontId="5" fillId="2" borderId="38" xfId="0" applyFont="1" applyFill="1" applyBorder="1"/>
    <xf numFmtId="165" fontId="6" fillId="2" borderId="2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left" vertical="center" wrapText="1"/>
    </xf>
    <xf numFmtId="165" fontId="4" fillId="2" borderId="0" xfId="0" applyNumberFormat="1" applyFont="1" applyFill="1" applyAlignment="1">
      <alignment horizontal="center"/>
    </xf>
    <xf numFmtId="0" fontId="12" fillId="0" borderId="5" xfId="0" applyFont="1" applyBorder="1" applyAlignment="1">
      <alignment horizontal="center" vertical="center"/>
    </xf>
    <xf numFmtId="165" fontId="15" fillId="2" borderId="0" xfId="0" applyNumberFormat="1" applyFont="1" applyFill="1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" fillId="0" borderId="33" xfId="0" applyFont="1" applyBorder="1"/>
    <xf numFmtId="165" fontId="1" fillId="0" borderId="32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center"/>
    </xf>
    <xf numFmtId="165" fontId="6" fillId="6" borderId="9" xfId="0" applyNumberFormat="1" applyFont="1" applyFill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1" fillId="0" borderId="34" xfId="0" applyFont="1" applyBorder="1"/>
    <xf numFmtId="165" fontId="1" fillId="0" borderId="35" xfId="0" applyNumberFormat="1" applyFont="1" applyBorder="1" applyAlignment="1">
      <alignment horizontal="right"/>
    </xf>
    <xf numFmtId="4" fontId="11" fillId="0" borderId="35" xfId="0" applyNumberFormat="1" applyFont="1" applyBorder="1" applyAlignment="1">
      <alignment horizontal="center"/>
    </xf>
    <xf numFmtId="165" fontId="6" fillId="6" borderId="10" xfId="0" applyNumberFormat="1" applyFont="1" applyFill="1" applyBorder="1" applyAlignment="1">
      <alignment horizontal="center"/>
    </xf>
    <xf numFmtId="165" fontId="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center"/>
    </xf>
    <xf numFmtId="165" fontId="6" fillId="6" borderId="0" xfId="0" applyNumberFormat="1" applyFont="1" applyFill="1" applyAlignment="1">
      <alignment horizontal="center"/>
    </xf>
    <xf numFmtId="4" fontId="4" fillId="0" borderId="0" xfId="0" applyNumberFormat="1" applyFont="1" applyAlignment="1">
      <alignment horizontal="left"/>
    </xf>
    <xf numFmtId="165" fontId="4" fillId="0" borderId="0" xfId="0" applyNumberFormat="1" applyFont="1"/>
    <xf numFmtId="4" fontId="4" fillId="0" borderId="0" xfId="0" applyNumberFormat="1" applyFont="1" applyAlignment="1">
      <alignment horizontal="right"/>
    </xf>
    <xf numFmtId="1" fontId="6" fillId="8" borderId="11" xfId="0" applyNumberFormat="1" applyFont="1" applyFill="1" applyBorder="1" applyAlignment="1" applyProtection="1">
      <alignment horizontal="center" vertical="top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4" fillId="8" borderId="30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165" fontId="21" fillId="0" borderId="0" xfId="4" applyNumberFormat="1" applyFont="1"/>
    <xf numFmtId="0" fontId="21" fillId="0" borderId="0" xfId="4" applyFont="1"/>
    <xf numFmtId="4" fontId="6" fillId="0" borderId="16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" fillId="0" borderId="26" xfId="0" applyFont="1" applyBorder="1"/>
    <xf numFmtId="0" fontId="1" fillId="0" borderId="36" xfId="0" applyFont="1" applyBorder="1"/>
    <xf numFmtId="0" fontId="11" fillId="0" borderId="27" xfId="0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1" fillId="0" borderId="30" xfId="0" applyFont="1" applyBorder="1"/>
    <xf numFmtId="165" fontId="1" fillId="0" borderId="31" xfId="0" applyNumberFormat="1" applyFont="1" applyBorder="1" applyAlignment="1">
      <alignment horizontal="right"/>
    </xf>
    <xf numFmtId="4" fontId="11" fillId="0" borderId="31" xfId="0" applyNumberFormat="1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/>
    </xf>
    <xf numFmtId="165" fontId="9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9FF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19051</xdr:rowOff>
    </xdr:from>
    <xdr:to>
      <xdr:col>0</xdr:col>
      <xdr:colOff>1685925</xdr:colOff>
      <xdr:row>5</xdr:row>
      <xdr:rowOff>3201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879037-B1D6-494C-A54A-19F4F470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9051"/>
          <a:ext cx="1143000" cy="1523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arymount.qld.edu.au/InformationParents/Documents/Direct%20Debit%20Form%202023.pdf" TargetMode="External"/><Relationship Id="rId1" Type="http://schemas.openxmlformats.org/officeDocument/2006/relationships/hyperlink" Target="https://www.marymount.qld.edu.au/InformationParents/Documents/BPOINT%202023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G59"/>
  <sheetViews>
    <sheetView tabSelected="1" showWhiteSpace="0" zoomScale="90" zoomScaleNormal="90" workbookViewId="0">
      <selection activeCell="B60" sqref="B60"/>
    </sheetView>
  </sheetViews>
  <sheetFormatPr baseColWidth="10" defaultColWidth="11.5" defaultRowHeight="16" x14ac:dyDescent="0.2"/>
  <cols>
    <col min="1" max="1" width="33.5" style="16" customWidth="1"/>
    <col min="2" max="2" width="63.5" style="122" customWidth="1"/>
    <col min="3" max="3" width="16.5" style="121" customWidth="1"/>
    <col min="4" max="4" width="12.1640625" style="18" customWidth="1"/>
    <col min="5" max="5" width="15.1640625" style="18" customWidth="1"/>
    <col min="6" max="6" width="5.6640625" style="18" customWidth="1"/>
    <col min="7" max="7" width="14.6640625" style="18" customWidth="1"/>
    <col min="8" max="16384" width="11.5" style="16"/>
  </cols>
  <sheetData>
    <row r="1" spans="1:7" x14ac:dyDescent="0.2">
      <c r="B1" s="17"/>
      <c r="C1" s="17"/>
      <c r="D1" s="17"/>
      <c r="E1" s="17"/>
      <c r="F1" s="17"/>
    </row>
    <row r="2" spans="1:7" ht="21.75" customHeight="1" x14ac:dyDescent="0.2">
      <c r="B2" s="145" t="s">
        <v>62</v>
      </c>
      <c r="C2" s="145"/>
      <c r="D2" s="145"/>
      <c r="E2" s="145"/>
      <c r="F2" s="17"/>
    </row>
    <row r="3" spans="1:7" ht="14.25" customHeight="1" x14ac:dyDescent="0.2">
      <c r="B3" s="17"/>
      <c r="C3" s="17"/>
      <c r="D3" s="17"/>
      <c r="E3" s="17"/>
      <c r="F3" s="17"/>
    </row>
    <row r="4" spans="1:7" ht="8.25" customHeight="1" x14ac:dyDescent="0.2">
      <c r="B4" s="149"/>
      <c r="C4" s="149"/>
      <c r="D4" s="149"/>
      <c r="E4" s="149"/>
      <c r="F4" s="19"/>
    </row>
    <row r="5" spans="1:7" ht="61.5" customHeight="1" x14ac:dyDescent="0.2">
      <c r="B5" s="150" t="s">
        <v>0</v>
      </c>
      <c r="C5" s="150"/>
      <c r="D5" s="150"/>
      <c r="E5" s="150"/>
      <c r="F5" s="20"/>
    </row>
    <row r="6" spans="1:7" ht="9" customHeight="1" thickBot="1" x14ac:dyDescent="0.25">
      <c r="B6" s="144" t="s">
        <v>1</v>
      </c>
      <c r="C6" s="144"/>
      <c r="D6" s="144"/>
      <c r="E6" s="144"/>
      <c r="F6" s="20"/>
    </row>
    <row r="7" spans="1:7" ht="35.75" customHeight="1" thickBot="1" x14ac:dyDescent="0.25">
      <c r="A7" s="21" t="s">
        <v>2</v>
      </c>
      <c r="B7" s="124" t="s">
        <v>3</v>
      </c>
      <c r="C7" s="22" t="s">
        <v>4</v>
      </c>
      <c r="D7" s="22" t="s">
        <v>5</v>
      </c>
      <c r="E7" s="22" t="s">
        <v>6</v>
      </c>
    </row>
    <row r="8" spans="1:7" ht="22.25" customHeight="1" x14ac:dyDescent="0.2">
      <c r="A8" s="123"/>
      <c r="B8" s="2"/>
      <c r="C8" s="23" t="s">
        <v>7</v>
      </c>
      <c r="D8" s="10"/>
      <c r="E8" s="6">
        <v>1</v>
      </c>
    </row>
    <row r="9" spans="1:7" ht="22.25" customHeight="1" x14ac:dyDescent="0.2">
      <c r="A9" s="24"/>
      <c r="B9" s="1"/>
      <c r="C9" s="25" t="s">
        <v>8</v>
      </c>
      <c r="D9" s="10"/>
    </row>
    <row r="10" spans="1:7" ht="22.25" customHeight="1" x14ac:dyDescent="0.2">
      <c r="A10" s="24"/>
      <c r="B10" s="1"/>
      <c r="C10" s="25" t="s">
        <v>9</v>
      </c>
      <c r="D10" s="10"/>
    </row>
    <row r="11" spans="1:7" ht="22.25" customHeight="1" x14ac:dyDescent="0.2">
      <c r="A11" s="26"/>
      <c r="B11" s="1"/>
      <c r="C11" s="25" t="s">
        <v>10</v>
      </c>
      <c r="D11" s="10"/>
    </row>
    <row r="12" spans="1:7" ht="11" customHeight="1" thickBot="1" x14ac:dyDescent="0.25">
      <c r="A12" s="27"/>
      <c r="B12" s="28"/>
      <c r="C12" s="29"/>
      <c r="D12" s="30"/>
    </row>
    <row r="13" spans="1:7" ht="22.25" customHeight="1" thickBot="1" x14ac:dyDescent="0.25">
      <c r="A13" s="31"/>
      <c r="B13" s="142" t="s">
        <v>11</v>
      </c>
      <c r="C13" s="142"/>
      <c r="D13" s="143"/>
      <c r="E13" s="7" t="s">
        <v>12</v>
      </c>
    </row>
    <row r="14" spans="1:7" ht="93.5" customHeight="1" thickBot="1" x14ac:dyDescent="0.25">
      <c r="A14" s="32" t="s">
        <v>13</v>
      </c>
      <c r="B14" s="33" t="s">
        <v>14</v>
      </c>
      <c r="C14" s="34" t="s">
        <v>15</v>
      </c>
      <c r="D14" s="35" t="s">
        <v>16</v>
      </c>
      <c r="E14" s="36" t="s">
        <v>17</v>
      </c>
      <c r="F14" s="37"/>
      <c r="G14" s="38" t="s">
        <v>18</v>
      </c>
    </row>
    <row r="15" spans="1:7" ht="7.5" customHeight="1" x14ac:dyDescent="0.2">
      <c r="A15" s="39"/>
      <c r="B15" s="40"/>
      <c r="C15" s="41"/>
      <c r="D15" s="42"/>
      <c r="E15" s="43"/>
      <c r="F15" s="44"/>
      <c r="G15" s="45"/>
    </row>
    <row r="16" spans="1:7" x14ac:dyDescent="0.2">
      <c r="A16" s="46" t="s">
        <v>19</v>
      </c>
      <c r="B16" s="47" t="s">
        <v>20</v>
      </c>
      <c r="C16" s="48"/>
      <c r="D16" s="49"/>
      <c r="E16" s="48">
        <f>IFERROR(VLOOKUP(C8,'data list'!$K$1:$Q$5,MATCH('Fee Calculation 2025'!D8,'data list'!$K$1:$Q$1,0),FALSE),)*$E$8</f>
        <v>0</v>
      </c>
      <c r="F16" s="50"/>
      <c r="G16" s="48">
        <f>E16/4</f>
        <v>0</v>
      </c>
    </row>
    <row r="17" spans="1:7" x14ac:dyDescent="0.2">
      <c r="A17" s="46" t="s">
        <v>21</v>
      </c>
      <c r="B17" s="47" t="s">
        <v>22</v>
      </c>
      <c r="C17" s="48"/>
      <c r="D17" s="49"/>
      <c r="E17" s="48">
        <f>IFERROR(VLOOKUP(C9,'data list'!$K$1:$Q$5,MATCH('Fee Calculation 2025'!D9,'data list'!$K$1:$Q$1,0),FALSE),)*$E$8</f>
        <v>0</v>
      </c>
      <c r="F17" s="50"/>
      <c r="G17" s="48">
        <f>E17/4</f>
        <v>0</v>
      </c>
    </row>
    <row r="18" spans="1:7" x14ac:dyDescent="0.2">
      <c r="A18" s="46"/>
      <c r="B18" s="47" t="s">
        <v>23</v>
      </c>
      <c r="C18" s="48"/>
      <c r="D18" s="49"/>
      <c r="E18" s="48">
        <f>IFERROR(VLOOKUP(C10,'data list'!$K$1:$Q$5,MATCH('Fee Calculation 2025'!D10,'data list'!$K$1:$Q$1,0),FALSE),)*$E$8</f>
        <v>0</v>
      </c>
      <c r="F18" s="50"/>
      <c r="G18" s="48">
        <f t="shared" ref="G18:G19" si="0">E18/4</f>
        <v>0</v>
      </c>
    </row>
    <row r="19" spans="1:7" ht="17" thickBot="1" x14ac:dyDescent="0.25">
      <c r="A19" s="51"/>
      <c r="B19" s="52" t="s">
        <v>24</v>
      </c>
      <c r="C19" s="53"/>
      <c r="D19" s="49"/>
      <c r="E19" s="48">
        <f>IFERROR(VLOOKUP(C11,'data list'!$K$1:$Q$5,MATCH('Fee Calculation 2025'!D11,'data list'!$K$1:$Q$1,0),FALSE),)*$E$8</f>
        <v>0</v>
      </c>
      <c r="F19" s="50"/>
      <c r="G19" s="53">
        <f t="shared" si="0"/>
        <v>0</v>
      </c>
    </row>
    <row r="20" spans="1:7" ht="8" customHeight="1" x14ac:dyDescent="0.2">
      <c r="A20" s="54"/>
      <c r="B20" s="55"/>
      <c r="C20" s="56"/>
      <c r="D20" s="57"/>
      <c r="E20" s="56"/>
      <c r="F20" s="50"/>
      <c r="G20" s="45"/>
    </row>
    <row r="21" spans="1:7" x14ac:dyDescent="0.2">
      <c r="A21" s="58" t="s">
        <v>25</v>
      </c>
      <c r="B21" s="59" t="s">
        <v>26</v>
      </c>
      <c r="C21" s="48">
        <v>1120</v>
      </c>
      <c r="D21" s="49">
        <f>IF($E$13="Yes", 0.5*IFERROR(IF(COUNTA($D$8:$D$13)&gt;0,"1",),), IFERROR(IF(COUNTA($D$8:$D$13)&gt;0,"1",),))</f>
        <v>0</v>
      </c>
      <c r="E21" s="48">
        <f>SUM(C21*D21)*$E$8</f>
        <v>0</v>
      </c>
      <c r="F21" s="50"/>
      <c r="G21" s="48">
        <f>E21/4</f>
        <v>0</v>
      </c>
    </row>
    <row r="22" spans="1:7" ht="8" customHeight="1" x14ac:dyDescent="0.2">
      <c r="A22" s="46"/>
      <c r="B22" s="60"/>
      <c r="C22" s="48"/>
      <c r="D22" s="49"/>
      <c r="E22" s="48"/>
      <c r="F22" s="50"/>
      <c r="G22" s="47"/>
    </row>
    <row r="23" spans="1:7" x14ac:dyDescent="0.2">
      <c r="A23" s="58" t="s">
        <v>27</v>
      </c>
      <c r="B23" s="61" t="s">
        <v>26</v>
      </c>
      <c r="C23" s="48">
        <v>172</v>
      </c>
      <c r="D23" s="49">
        <f>IF($E$13="Yes", 0.5*IFERROR(IF(COUNTA($D$8:$D$13)&gt;0,"1",),), IFERROR(IF(COUNTA($D$8:$D$13)&gt;0,"1",),))</f>
        <v>0</v>
      </c>
      <c r="E23" s="48">
        <f>SUM(C23*D23)*$E$8</f>
        <v>0</v>
      </c>
      <c r="F23" s="50"/>
      <c r="G23" s="48">
        <f>E23/4</f>
        <v>0</v>
      </c>
    </row>
    <row r="24" spans="1:7" x14ac:dyDescent="0.2">
      <c r="A24" s="46"/>
      <c r="B24" s="62"/>
      <c r="C24" s="48"/>
      <c r="D24" s="49"/>
      <c r="E24" s="48"/>
      <c r="F24" s="50"/>
      <c r="G24" s="48"/>
    </row>
    <row r="25" spans="1:7" ht="34.25" customHeight="1" x14ac:dyDescent="0.2">
      <c r="A25" s="63" t="s">
        <v>28</v>
      </c>
      <c r="B25" s="129" t="s">
        <v>29</v>
      </c>
      <c r="C25" s="64">
        <v>1004</v>
      </c>
      <c r="D25" s="125"/>
      <c r="E25" s="64">
        <f t="shared" ref="E25" si="1">SUM(C25*D25)*$E$8</f>
        <v>0</v>
      </c>
      <c r="F25" s="65"/>
      <c r="G25" s="64">
        <f>E25/4</f>
        <v>0</v>
      </c>
    </row>
    <row r="26" spans="1:7" ht="15" customHeight="1" thickBot="1" x14ac:dyDescent="0.25">
      <c r="A26" s="51"/>
      <c r="B26" s="66"/>
      <c r="C26" s="53"/>
      <c r="D26" s="67"/>
      <c r="E26" s="53"/>
      <c r="F26" s="68"/>
      <c r="G26" s="53"/>
    </row>
    <row r="27" spans="1:7" ht="15" customHeight="1" x14ac:dyDescent="0.2">
      <c r="A27" s="46"/>
      <c r="B27" s="69"/>
      <c r="C27" s="48"/>
      <c r="D27" s="49"/>
      <c r="E27" s="48"/>
      <c r="F27" s="50"/>
      <c r="G27" s="48"/>
    </row>
    <row r="28" spans="1:7" x14ac:dyDescent="0.2">
      <c r="A28" s="46" t="s">
        <v>30</v>
      </c>
      <c r="B28" s="62" t="s">
        <v>29</v>
      </c>
      <c r="C28" s="48">
        <v>692</v>
      </c>
      <c r="D28" s="126"/>
      <c r="E28" s="48">
        <f t="shared" ref="E28" si="2">SUM(C28*D28)*$E$8</f>
        <v>0</v>
      </c>
      <c r="F28" s="50"/>
      <c r="G28" s="48">
        <f>E28/4</f>
        <v>0</v>
      </c>
    </row>
    <row r="29" spans="1:7" ht="17" thickBot="1" x14ac:dyDescent="0.25">
      <c r="A29" s="46"/>
      <c r="B29" s="69"/>
      <c r="C29" s="48"/>
      <c r="D29" s="49"/>
      <c r="E29" s="48"/>
      <c r="F29" s="50"/>
      <c r="G29" s="48"/>
    </row>
    <row r="30" spans="1:7" ht="17" thickBot="1" x14ac:dyDescent="0.25">
      <c r="A30" s="54"/>
      <c r="B30" s="70"/>
      <c r="C30" s="56"/>
      <c r="D30" s="57"/>
      <c r="E30" s="56"/>
      <c r="F30" s="71"/>
      <c r="G30" s="56"/>
    </row>
    <row r="31" spans="1:7" x14ac:dyDescent="0.2">
      <c r="A31" s="46"/>
      <c r="B31" s="69"/>
      <c r="C31" s="48"/>
      <c r="D31" s="57"/>
      <c r="E31" s="72"/>
      <c r="F31" s="50"/>
      <c r="G31" s="48"/>
    </row>
    <row r="32" spans="1:7" ht="17" customHeight="1" x14ac:dyDescent="0.2">
      <c r="A32" s="46" t="s">
        <v>31</v>
      </c>
      <c r="B32" s="47" t="s">
        <v>32</v>
      </c>
      <c r="C32" s="48">
        <v>500</v>
      </c>
      <c r="D32" s="4"/>
      <c r="E32" s="72">
        <f>C32*D32*E8</f>
        <v>0</v>
      </c>
      <c r="F32" s="48"/>
      <c r="G32" s="48">
        <f t="shared" ref="G32:G39" si="3">E32/4</f>
        <v>0</v>
      </c>
    </row>
    <row r="33" spans="1:7" ht="18" customHeight="1" x14ac:dyDescent="0.2">
      <c r="A33" s="46" t="s">
        <v>33</v>
      </c>
      <c r="B33" s="47" t="s">
        <v>34</v>
      </c>
      <c r="C33" s="48">
        <v>880</v>
      </c>
      <c r="D33" s="4"/>
      <c r="E33" s="72">
        <f>C33*D33*E8</f>
        <v>0</v>
      </c>
      <c r="F33" s="50"/>
      <c r="G33" s="48">
        <f t="shared" si="3"/>
        <v>0</v>
      </c>
    </row>
    <row r="34" spans="1:7" ht="17.75" customHeight="1" x14ac:dyDescent="0.2">
      <c r="A34" s="46"/>
      <c r="B34" s="47" t="s">
        <v>35</v>
      </c>
      <c r="C34" s="48">
        <v>800</v>
      </c>
      <c r="D34" s="4"/>
      <c r="E34" s="72">
        <f>C34*D34*E8</f>
        <v>0</v>
      </c>
      <c r="F34" s="50"/>
      <c r="G34" s="48">
        <f t="shared" si="3"/>
        <v>0</v>
      </c>
    </row>
    <row r="35" spans="1:7" ht="17.75" customHeight="1" x14ac:dyDescent="0.2">
      <c r="A35" s="46"/>
      <c r="B35" s="47" t="s">
        <v>36</v>
      </c>
      <c r="C35" s="48">
        <v>224</v>
      </c>
      <c r="D35" s="4"/>
      <c r="E35" s="72">
        <f>C35*D35*E8</f>
        <v>0</v>
      </c>
      <c r="F35" s="50"/>
      <c r="G35" s="48">
        <f t="shared" si="3"/>
        <v>0</v>
      </c>
    </row>
    <row r="36" spans="1:7" ht="17.75" customHeight="1" x14ac:dyDescent="0.2">
      <c r="A36" s="46"/>
      <c r="B36" s="47" t="s">
        <v>63</v>
      </c>
      <c r="C36" s="48">
        <v>304</v>
      </c>
      <c r="D36" s="4"/>
      <c r="E36" s="72">
        <f>C36*D36*E8</f>
        <v>0</v>
      </c>
      <c r="F36" s="50"/>
      <c r="G36" s="48">
        <f t="shared" si="3"/>
        <v>0</v>
      </c>
    </row>
    <row r="37" spans="1:7" ht="17.75" customHeight="1" x14ac:dyDescent="0.2">
      <c r="A37" s="46"/>
      <c r="C37" s="48"/>
      <c r="D37" s="4"/>
      <c r="E37" s="72">
        <f>C37*D37*E8</f>
        <v>0</v>
      </c>
      <c r="F37" s="50"/>
      <c r="G37" s="48">
        <f t="shared" si="3"/>
        <v>0</v>
      </c>
    </row>
    <row r="38" spans="1:7" ht="17.75" customHeight="1" x14ac:dyDescent="0.2">
      <c r="A38" s="46"/>
      <c r="B38" s="47"/>
      <c r="C38" s="48"/>
      <c r="D38" s="4"/>
      <c r="E38" s="72">
        <f>C38*D38*E8</f>
        <v>0</v>
      </c>
      <c r="F38" s="50"/>
      <c r="G38" s="48">
        <f t="shared" si="3"/>
        <v>0</v>
      </c>
    </row>
    <row r="39" spans="1:7" ht="17.75" customHeight="1" x14ac:dyDescent="0.2">
      <c r="A39" s="46"/>
      <c r="B39" s="47"/>
      <c r="C39" s="48"/>
      <c r="D39" s="4"/>
      <c r="E39" s="72">
        <f>C39*D39*E8</f>
        <v>0</v>
      </c>
      <c r="F39" s="50"/>
      <c r="G39" s="48">
        <f t="shared" si="3"/>
        <v>0</v>
      </c>
    </row>
    <row r="40" spans="1:7" ht="19.5" customHeight="1" thickBot="1" x14ac:dyDescent="0.25">
      <c r="A40" s="51"/>
      <c r="B40" s="52"/>
      <c r="C40" s="53"/>
      <c r="D40" s="67"/>
      <c r="E40" s="53"/>
      <c r="F40" s="50"/>
      <c r="G40" s="53"/>
    </row>
    <row r="41" spans="1:7" s="76" customFormat="1" ht="26" customHeight="1" thickBot="1" x14ac:dyDescent="0.2">
      <c r="A41" s="73"/>
      <c r="B41" s="146" t="s">
        <v>64</v>
      </c>
      <c r="C41" s="147"/>
      <c r="D41" s="148"/>
      <c r="E41" s="74">
        <f>SUM(E16:E40)</f>
        <v>0</v>
      </c>
      <c r="F41" s="75"/>
      <c r="G41" s="74">
        <f>SUM(G16:G40)</f>
        <v>0</v>
      </c>
    </row>
    <row r="42" spans="1:7" s="80" customFormat="1" ht="9" customHeight="1" thickBot="1" x14ac:dyDescent="0.25">
      <c r="A42" s="77"/>
      <c r="B42" s="78"/>
      <c r="C42" s="79"/>
      <c r="D42" s="79"/>
      <c r="E42" s="37"/>
      <c r="F42" s="37"/>
      <c r="G42" s="37"/>
    </row>
    <row r="43" spans="1:7" ht="33" thickTop="1" thickBot="1" x14ac:dyDescent="0.25">
      <c r="A43" s="55"/>
      <c r="B43" s="139" t="s">
        <v>37</v>
      </c>
      <c r="C43" s="140"/>
      <c r="D43" s="141"/>
      <c r="E43" s="81" t="s">
        <v>38</v>
      </c>
      <c r="F43" s="82"/>
      <c r="G43" s="83"/>
    </row>
    <row r="44" spans="1:7" ht="21" customHeight="1" thickTop="1" x14ac:dyDescent="0.2">
      <c r="A44" s="58" t="s">
        <v>39</v>
      </c>
      <c r="B44" s="84"/>
      <c r="C44" s="85"/>
      <c r="D44" s="86"/>
      <c r="E44" s="5"/>
      <c r="F44" s="37"/>
      <c r="G44" s="87">
        <f>E44/4</f>
        <v>0</v>
      </c>
    </row>
    <row r="45" spans="1:7" ht="22.25" customHeight="1" x14ac:dyDescent="0.2">
      <c r="A45" s="88"/>
      <c r="B45" s="89" t="s">
        <v>40</v>
      </c>
      <c r="C45" s="90"/>
      <c r="D45" s="91"/>
      <c r="E45" s="5"/>
      <c r="F45" s="11"/>
      <c r="G45" s="87">
        <f>E45/4</f>
        <v>0</v>
      </c>
    </row>
    <row r="46" spans="1:7" ht="22.25" customHeight="1" thickBot="1" x14ac:dyDescent="0.25">
      <c r="A46" s="92"/>
      <c r="B46" s="93" t="s">
        <v>41</v>
      </c>
      <c r="C46" s="94"/>
      <c r="D46" s="95"/>
      <c r="E46" s="5"/>
      <c r="F46" s="11"/>
      <c r="G46" s="87">
        <f>E46/4</f>
        <v>0</v>
      </c>
    </row>
    <row r="47" spans="1:7" ht="11.75" customHeight="1" thickTop="1" thickBot="1" x14ac:dyDescent="0.25">
      <c r="B47" s="96"/>
      <c r="C47" s="80"/>
      <c r="D47" s="12"/>
      <c r="E47" s="11"/>
      <c r="F47" s="11"/>
      <c r="G47" s="97"/>
    </row>
    <row r="48" spans="1:7" ht="19" thickBot="1" x14ac:dyDescent="0.25">
      <c r="A48" s="98"/>
      <c r="B48" s="99" t="s">
        <v>42</v>
      </c>
      <c r="C48" s="99"/>
      <c r="D48" s="13"/>
      <c r="E48" s="14">
        <f>E41+E46-E45+E44</f>
        <v>0</v>
      </c>
      <c r="F48" s="15"/>
      <c r="G48" s="100">
        <f>G41+G46-G45+G44</f>
        <v>0</v>
      </c>
    </row>
    <row r="49" spans="1:7" ht="3.75" customHeight="1" x14ac:dyDescent="0.2">
      <c r="A49" s="101"/>
      <c r="B49" s="102"/>
      <c r="C49" s="102"/>
      <c r="D49" s="102"/>
      <c r="E49" s="75"/>
      <c r="F49" s="75"/>
      <c r="G49" s="103"/>
    </row>
    <row r="50" spans="1:7" s="80" customFormat="1" ht="15.75" customHeight="1" thickBot="1" x14ac:dyDescent="0.25">
      <c r="A50" s="101"/>
      <c r="B50" s="102"/>
      <c r="C50" s="102"/>
      <c r="D50" s="102"/>
      <c r="E50" s="75"/>
      <c r="F50" s="75"/>
      <c r="G50" s="103"/>
    </row>
    <row r="51" spans="1:7" x14ac:dyDescent="0.2">
      <c r="A51" s="104" t="s">
        <v>43</v>
      </c>
      <c r="B51" s="131" t="s">
        <v>68</v>
      </c>
      <c r="C51" s="132"/>
      <c r="D51" s="133" t="s">
        <v>44</v>
      </c>
      <c r="E51" s="134">
        <f>E48/40</f>
        <v>0</v>
      </c>
      <c r="F51" s="105">
        <f>E51*40</f>
        <v>0</v>
      </c>
      <c r="G51" s="50"/>
    </row>
    <row r="52" spans="1:7" x14ac:dyDescent="0.2">
      <c r="A52" s="106" t="s">
        <v>45</v>
      </c>
      <c r="B52" s="135" t="s">
        <v>65</v>
      </c>
      <c r="C52" s="136"/>
      <c r="D52" s="137" t="s">
        <v>46</v>
      </c>
      <c r="E52" s="138">
        <f>E48/20</f>
        <v>0</v>
      </c>
      <c r="F52" s="105">
        <f>E52*20</f>
        <v>0</v>
      </c>
      <c r="G52" s="50"/>
    </row>
    <row r="53" spans="1:7" x14ac:dyDescent="0.2">
      <c r="A53" s="107" t="s">
        <v>47</v>
      </c>
      <c r="B53" s="108" t="s">
        <v>67</v>
      </c>
      <c r="C53" s="109"/>
      <c r="D53" s="110" t="s">
        <v>48</v>
      </c>
      <c r="E53" s="111">
        <f>E48/10</f>
        <v>0</v>
      </c>
      <c r="F53" s="105">
        <f>E53*10</f>
        <v>0</v>
      </c>
      <c r="G53" s="50"/>
    </row>
    <row r="54" spans="1:7" ht="17" thickBot="1" x14ac:dyDescent="0.25">
      <c r="A54" s="112"/>
      <c r="B54" s="113" t="s">
        <v>66</v>
      </c>
      <c r="C54" s="114"/>
      <c r="D54" s="115" t="s">
        <v>49</v>
      </c>
      <c r="E54" s="116">
        <f>E48/4</f>
        <v>0</v>
      </c>
      <c r="F54" s="105">
        <f>E54*4</f>
        <v>0</v>
      </c>
      <c r="G54" s="50"/>
    </row>
    <row r="55" spans="1:7" x14ac:dyDescent="0.2">
      <c r="A55" s="130"/>
      <c r="B55" s="3"/>
      <c r="C55" s="117"/>
      <c r="D55" s="118"/>
      <c r="E55" s="119"/>
      <c r="F55" s="105"/>
      <c r="G55" s="50"/>
    </row>
    <row r="57" spans="1:7" x14ac:dyDescent="0.2">
      <c r="A57" s="127" t="s">
        <v>50</v>
      </c>
      <c r="B57" s="121"/>
      <c r="C57" s="18" t="s">
        <v>51</v>
      </c>
      <c r="G57" s="16"/>
    </row>
    <row r="58" spans="1:7" x14ac:dyDescent="0.2">
      <c r="B58" s="120"/>
    </row>
    <row r="59" spans="1:7" x14ac:dyDescent="0.2">
      <c r="A59" s="128" t="s">
        <v>52</v>
      </c>
      <c r="B59" s="18"/>
      <c r="C59" s="18" t="s">
        <v>53</v>
      </c>
      <c r="F59" s="16"/>
      <c r="G59" s="16"/>
    </row>
  </sheetData>
  <sheetProtection formatCells="0"/>
  <protectedRanges>
    <protectedRange sqref="D28 D25" name="Range3"/>
    <protectedRange sqref="D28 D25" name="Range2"/>
  </protectedRanges>
  <mergeCells count="7">
    <mergeCell ref="B43:D43"/>
    <mergeCell ref="B13:D13"/>
    <mergeCell ref="B6:E6"/>
    <mergeCell ref="B2:E2"/>
    <mergeCell ref="B41:D41"/>
    <mergeCell ref="B4:E4"/>
    <mergeCell ref="B5:E5"/>
  </mergeCells>
  <hyperlinks>
    <hyperlink ref="A57" r:id="rId1" xr:uid="{7F2575D0-9ED9-5949-B4B1-AC783CE4DF52}"/>
    <hyperlink ref="A59" r:id="rId2" xr:uid="{5A544AE5-017C-C044-B60D-342D355BBAA8}"/>
  </hyperlinks>
  <printOptions horizontalCentered="1"/>
  <pageMargins left="0.23622047244094491" right="0.23622047244094491" top="0.15748031496062992" bottom="0.15748031496062992" header="0.31496062992125984" footer="0.31496062992125984"/>
  <pageSetup paperSize="9" scale="63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xWindow="1000" yWindow="524" count="3">
        <x14:dataValidation type="list" allowBlank="1" showInputMessage="1" showErrorMessage="1" errorTitle="Year Level Entry Required" error="Select the Year Level from the drop down box provided" promptTitle="Use the Drop Arrow" prompt="Select the Year Level" xr:uid="{474BB196-F58D-4F09-8DA1-9D62C274C2E4}">
          <x14:formula1>
            <xm:f>'data list'!$A$1:$A$7</xm:f>
          </x14:formula1>
          <xm:sqref>D8:D12</xm:sqref>
        </x14:dataValidation>
        <x14:dataValidation type="list" allowBlank="1" showInputMessage="1" showErrorMessage="1" xr:uid="{6830FFAA-1C97-4D10-8BBB-4161D17ED882}">
          <x14:formula1>
            <xm:f>'data list'!$C$1:$C$3</xm:f>
          </x14:formula1>
          <xm:sqref>E13</xm:sqref>
        </x14:dataValidation>
        <x14:dataValidation type="list" allowBlank="1" showInputMessage="1" showErrorMessage="1" errorTitle="Number of Children Entry" error="Select the number of children from the drop down box provided" promptTitle="Use the Drop Arrow" prompt="Select the number of Children" xr:uid="{333CFCBC-6871-41EA-9648-BEC1A1E36713}">
          <x14:formula1>
            <xm:f>'data list'!$B$1:$B$7</xm:f>
          </x14:formula1>
          <xm:sqref>D32:D39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20A7-2611-4D1B-A364-74AFC7435686}">
  <dimension ref="A1:Q9"/>
  <sheetViews>
    <sheetView workbookViewId="0">
      <selection activeCell="I9" sqref="I9"/>
    </sheetView>
  </sheetViews>
  <sheetFormatPr baseColWidth="10" defaultColWidth="8.6640625" defaultRowHeight="13" x14ac:dyDescent="0.15"/>
  <cols>
    <col min="6" max="8" width="7.5" customWidth="1"/>
    <col min="9" max="9" width="7.6640625" customWidth="1"/>
  </cols>
  <sheetData>
    <row r="1" spans="1:17" x14ac:dyDescent="0.15">
      <c r="A1" s="3"/>
      <c r="F1" s="3" t="s">
        <v>7</v>
      </c>
      <c r="G1" s="3" t="s">
        <v>8</v>
      </c>
      <c r="H1" s="3" t="s">
        <v>9</v>
      </c>
      <c r="I1" s="3" t="s">
        <v>10</v>
      </c>
      <c r="L1" t="str" cm="1">
        <f t="array" ref="L1:Q1">TRANSPOSE(E2:E7)</f>
        <v>Year 7</v>
      </c>
      <c r="M1" t="str">
        <v>Year 8</v>
      </c>
      <c r="N1" t="str">
        <v>Year 9</v>
      </c>
      <c r="O1" t="str">
        <v>Year 10</v>
      </c>
      <c r="P1" t="str">
        <v>Year 11</v>
      </c>
      <c r="Q1" t="str">
        <v>Year 12</v>
      </c>
    </row>
    <row r="2" spans="1:17" x14ac:dyDescent="0.15">
      <c r="A2" s="3" t="s">
        <v>54</v>
      </c>
      <c r="B2">
        <v>0</v>
      </c>
      <c r="C2" s="3" t="s">
        <v>55</v>
      </c>
      <c r="E2" s="3" t="s">
        <v>56</v>
      </c>
      <c r="F2" s="9">
        <v>3924</v>
      </c>
      <c r="G2" s="9">
        <v>2748</v>
      </c>
      <c r="H2" s="9">
        <v>1764</v>
      </c>
      <c r="I2" s="9">
        <v>784</v>
      </c>
      <c r="K2" s="3" t="s">
        <v>7</v>
      </c>
      <c r="L2" cm="1">
        <f t="array" ref="L2:Q2">TRANSPOSE(F2:F7)</f>
        <v>3924</v>
      </c>
      <c r="M2">
        <v>3924</v>
      </c>
      <c r="N2">
        <v>3924</v>
      </c>
      <c r="O2">
        <v>4016</v>
      </c>
      <c r="P2">
        <v>4676</v>
      </c>
      <c r="Q2">
        <v>4676</v>
      </c>
    </row>
    <row r="3" spans="1:17" x14ac:dyDescent="0.15">
      <c r="A3" s="3" t="s">
        <v>57</v>
      </c>
      <c r="B3">
        <v>1</v>
      </c>
      <c r="C3" s="3" t="s">
        <v>12</v>
      </c>
      <c r="E3" s="3" t="s">
        <v>58</v>
      </c>
      <c r="F3" s="9">
        <v>3924</v>
      </c>
      <c r="G3" s="9">
        <v>2748</v>
      </c>
      <c r="H3" s="9">
        <v>1764</v>
      </c>
      <c r="I3" s="9">
        <v>784</v>
      </c>
      <c r="K3" s="3" t="s">
        <v>8</v>
      </c>
      <c r="L3" cm="1">
        <f t="array" ref="L3:Q3">TRANSPOSE(G2:G7)</f>
        <v>2748</v>
      </c>
      <c r="M3">
        <v>2748</v>
      </c>
      <c r="N3">
        <v>2748</v>
      </c>
      <c r="O3">
        <v>2812</v>
      </c>
      <c r="P3">
        <v>3272</v>
      </c>
      <c r="Q3">
        <v>3272</v>
      </c>
    </row>
    <row r="4" spans="1:17" x14ac:dyDescent="0.15">
      <c r="A4" s="3" t="s">
        <v>59</v>
      </c>
      <c r="B4">
        <v>2</v>
      </c>
      <c r="E4" s="3" t="s">
        <v>60</v>
      </c>
      <c r="F4" s="9">
        <v>3924</v>
      </c>
      <c r="G4" s="9">
        <v>2748</v>
      </c>
      <c r="H4" s="9">
        <v>1764</v>
      </c>
      <c r="I4" s="9">
        <v>784</v>
      </c>
      <c r="K4" s="3" t="s">
        <v>9</v>
      </c>
      <c r="L4" cm="1">
        <f t="array" ref="L4:Q4">TRANSPOSE(H2:H7)</f>
        <v>1764</v>
      </c>
      <c r="M4">
        <v>1764</v>
      </c>
      <c r="N4">
        <v>1764</v>
      </c>
      <c r="O4">
        <v>1808</v>
      </c>
      <c r="P4">
        <v>2104</v>
      </c>
      <c r="Q4">
        <v>2104</v>
      </c>
    </row>
    <row r="5" spans="1:17" x14ac:dyDescent="0.15">
      <c r="A5" s="3" t="s">
        <v>60</v>
      </c>
      <c r="B5">
        <v>3</v>
      </c>
      <c r="E5" s="3" t="s">
        <v>59</v>
      </c>
      <c r="F5" s="9">
        <v>4016</v>
      </c>
      <c r="G5" s="9">
        <v>2812</v>
      </c>
      <c r="H5" s="9">
        <v>1808</v>
      </c>
      <c r="I5" s="9">
        <v>804</v>
      </c>
      <c r="K5" s="3" t="s">
        <v>10</v>
      </c>
      <c r="L5" cm="1">
        <f t="array" ref="L5:Q5">TRANSPOSE(I2:I7)</f>
        <v>784</v>
      </c>
      <c r="M5">
        <v>784</v>
      </c>
      <c r="N5">
        <v>784</v>
      </c>
      <c r="O5">
        <v>804</v>
      </c>
      <c r="P5">
        <v>936</v>
      </c>
      <c r="Q5">
        <v>936</v>
      </c>
    </row>
    <row r="6" spans="1:17" x14ac:dyDescent="0.15">
      <c r="A6" s="3" t="s">
        <v>58</v>
      </c>
      <c r="B6">
        <v>4</v>
      </c>
      <c r="E6" s="3" t="s">
        <v>57</v>
      </c>
      <c r="F6" s="9">
        <v>4676</v>
      </c>
      <c r="G6" s="9">
        <v>3272</v>
      </c>
      <c r="H6" s="9">
        <v>2104</v>
      </c>
      <c r="I6" s="9">
        <v>936</v>
      </c>
    </row>
    <row r="7" spans="1:17" x14ac:dyDescent="0.15">
      <c r="A7" s="3" t="s">
        <v>56</v>
      </c>
      <c r="B7">
        <v>5</v>
      </c>
      <c r="E7" s="3" t="s">
        <v>54</v>
      </c>
      <c r="F7" s="9">
        <v>4676</v>
      </c>
      <c r="G7" s="9">
        <v>3272</v>
      </c>
      <c r="H7" s="9">
        <v>2104</v>
      </c>
      <c r="I7" s="9">
        <v>936</v>
      </c>
    </row>
    <row r="9" spans="1:17" x14ac:dyDescent="0.15">
      <c r="E9" t="s">
        <v>61</v>
      </c>
      <c r="G9" s="8">
        <v>0.3</v>
      </c>
      <c r="H9" s="8">
        <v>0.55000000000000004</v>
      </c>
      <c r="I9" s="8">
        <v>0.8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1986D22BC10344908E4C4803DBB815" ma:contentTypeVersion="0" ma:contentTypeDescription="Create a new document." ma:contentTypeScope="" ma:versionID="9f45b279806e7703d01e97d629ae30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0D8504-42DE-403A-B5C5-D03E70BCC487}"/>
</file>

<file path=customXml/itemProps2.xml><?xml version="1.0" encoding="utf-8"?>
<ds:datastoreItem xmlns:ds="http://schemas.openxmlformats.org/officeDocument/2006/customXml" ds:itemID="{16858912-EA38-4A86-B68D-B23FE883B35C}">
  <ds:schemaRefs>
    <ds:schemaRef ds:uri="http://schemas.microsoft.com/office/2006/metadata/properties"/>
    <ds:schemaRef ds:uri="http://schemas.microsoft.com/office/infopath/2007/PartnerControls"/>
    <ds:schemaRef ds:uri="07b77815-de8a-420c-a355-9795dc0727f0"/>
    <ds:schemaRef ds:uri="3803ed51-50af-46ed-9b85-f5d28738f390"/>
  </ds:schemaRefs>
</ds:datastoreItem>
</file>

<file path=customXml/itemProps3.xml><?xml version="1.0" encoding="utf-8"?>
<ds:datastoreItem xmlns:ds="http://schemas.openxmlformats.org/officeDocument/2006/customXml" ds:itemID="{89BBFA73-53A3-4D7F-BE70-1C1613119B1E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6B7AD878-6628-4583-AD03-FAAB15E38D0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45FB21A-FD49-42F4-851D-F4B03E35F78E}">
  <ds:schemaRefs>
    <ds:schemaRef ds:uri="http://schemas.microsoft.com/office/2006/metadata/longProperties"/>
  </ds:schemaRefs>
</ds:datastoreItem>
</file>

<file path=docMetadata/LabelInfo.xml><?xml version="1.0" encoding="utf-8"?>
<clbl:labelList xmlns:clbl="http://schemas.microsoft.com/office/2020/mipLabelMetadata">
  <clbl:label id="{378620f7-aa4a-40ac-902a-2ef913d8ed69}" enabled="0" method="" siteId="{378620f7-aa4a-40ac-902a-2ef913d8ed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 Calculation 2025</vt:lpstr>
      <vt:lpstr>data list</vt:lpstr>
      <vt:lpstr>'Fee Calculation 2025'!Print_Area</vt:lpstr>
    </vt:vector>
  </TitlesOfParts>
  <Manager/>
  <Company>St. Joseph's College, Gregory Terrace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dcoetzee</dc:creator>
  <cp:keywords/>
  <dc:description/>
  <cp:lastModifiedBy>Niamh Jarvis</cp:lastModifiedBy>
  <cp:revision/>
  <dcterms:created xsi:type="dcterms:W3CDTF">2013-07-05T04:58:52Z</dcterms:created>
  <dcterms:modified xsi:type="dcterms:W3CDTF">2024-11-07T01:14:06Z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ContentTypeId">
    <vt:lpwstr>0x010100BB1986D22BC10344908E4C4803DBB815</vt:lpwstr>
  </property>
  <property fmtid="{D5CDD505-2E9C-101B-9397-08002B2CF9AE}" pid="4" name="Order">
    <vt:r8>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